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<sst xmlns="http://schemas.openxmlformats.org/spreadsheetml/2006/main" count="145" uniqueCount="140">
  <si>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</si>
  <si>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</si>
  <si>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</si>
  <si>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</si>
  <si>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</si>
  <si>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</si>
  <si>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</si>
  <si>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</si>
  <si>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</si>
  <si>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</si>
  <si>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</si>
  <si>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</si>
  <si>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</si>
  <si>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</si>
  <si>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</si>
  <si>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</si>
  <si>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</si>
  <si>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</si>
  <si>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</si>
  <si>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</si>
  <si>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</si>
  <si>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</si>
  <si>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</si>
  <si>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</si>
  <si>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</si>
  <si>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</si>
  <si>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</si>
  <si>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</si>
  <si>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</si>
  <si>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</si>
  <si>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</si>
  <si>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</si>
  <si>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</si>
  <si>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</si>
  <si>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</si>
  <si>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</si>
  <si>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</si>
  <si>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</si>
  <si>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</si>
  <si>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</si>
  <si>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</si>
  <si>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</si>
  <si>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</si>
  <si>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</si>
  <si>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</si>
  <si>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</si>
  <si>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</si>
  <si>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</si>
  <si>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</si>
  <si>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</si>
  <si>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</si>
  <si>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</si>
  <si>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</si>
  <si>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</si>
  <si>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</si>
  <si>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</si>
  <si>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</si>
  <si>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</si>
  <si>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</si>
  <si>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</si>
  <si>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</si>
  <si>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</si>
  <si>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</si>
  <si>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</si>
  <si>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</si>
  <si>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</si>
  <si>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</si>
  <si>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</si>
  <si>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</si>
  <si>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</si>
  <si>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</si>
  <si>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</si>
  <si>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</si>
  <si>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</si>
  <si>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</si>
  <si>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</si>
  <si>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</si>
  <si>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</si>
  <si>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</si>
  <si>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</si>
  <si>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</si>
  <si>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</si>
  <si>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</si>
  <si>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</si>
  <si>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</si>
  <si>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</si>
  <si>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</si>
  <si>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</si>
  <si>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</si>
  <si>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</si>
  <si>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</si>
  <si>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</si>
  <si>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</si>
  <si>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</si>
  <si>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</si>
  <si>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</si>
  <si>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</si>
  <si>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</si>
  <si>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</si>
  <si>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</si>
  <si>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</si>
  <si>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</si>
  <si>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</si>
  <si>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</si>
  <si>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</si>
  <si>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</si>
  <si>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</si>
  <si>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</si>
  <si>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</si>
  <si>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</si>
  <si>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</si>
  <si>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</si>
  <si>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</si>
  <si>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</si>
  <si>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</si>
  <si>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</si>
  <si>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</si>
  <si>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</si>
  <si>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</si>
  <si>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звірено з місц бюджетами  10.08</t>
  </si>
  <si>
    <t>Відсоток виконання до плану 9 місяців</t>
  </si>
  <si>
    <t>Залишок призначень до плану 9 місяців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</si>
  <si>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</si>
  <si>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</si>
  <si>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</si>
  <si>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</si>
  <si>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</si>
  <si>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</si>
  <si>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</si>
  <si>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</si>
  <si>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</si>
  <si>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</si>
  <si>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</si>
  <si>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</si>
  <si>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</si>
  <si>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</si>
  <si>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</si>
  <si>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</si>
  <si>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</si>
  <si>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Касові видатки станом на 24.09.18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</si>
</sst>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E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I21" sqref="I21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8" t="s">
        <v>14</v>
      </c>
      <c r="E1" s="89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3" t="s">
        <v>16</v>
      </c>
      <c r="B3" s="93"/>
      <c r="C3" s="93"/>
      <c r="D3" s="93"/>
      <c r="E3" s="93"/>
      <c r="F3" s="93"/>
      <c r="G3" s="93"/>
      <c r="H3" s="93"/>
      <c r="I3" s="93"/>
    </row>
    <row r="4" spans="1:9" ht="20.25" customHeight="1">
      <c r="A4" s="92" t="s">
        <v>15</v>
      </c>
      <c r="B4" s="92"/>
      <c r="C4" s="92"/>
      <c r="D4" s="92"/>
      <c r="E4" s="92"/>
      <c r="F4" s="92"/>
      <c r="G4" s="92"/>
      <c r="H4" s="92"/>
      <c r="I4" s="92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119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0" t="s">
        <v>3</v>
      </c>
      <c r="B7" s="13"/>
      <c r="C7" s="90" t="s">
        <v>0</v>
      </c>
      <c r="D7" s="91" t="s">
        <v>1</v>
      </c>
      <c r="E7" s="91" t="s">
        <v>19</v>
      </c>
      <c r="F7" s="91" t="s">
        <v>112</v>
      </c>
      <c r="G7" s="14" t="s">
        <v>113</v>
      </c>
      <c r="H7" s="94" t="s">
        <v>139</v>
      </c>
      <c r="I7" s="96" t="s">
        <v>2</v>
      </c>
      <c r="J7" s="101" t="s">
        <v>120</v>
      </c>
    </row>
    <row r="8" spans="1:25" ht="39.75" customHeight="1">
      <c r="A8" s="90"/>
      <c r="B8" s="1" t="s">
        <v>20</v>
      </c>
      <c r="C8" s="90"/>
      <c r="D8" s="91"/>
      <c r="E8" s="91"/>
      <c r="F8" s="91"/>
      <c r="G8" s="52" t="s">
        <v>114</v>
      </c>
      <c r="H8" s="95"/>
      <c r="I8" s="97"/>
      <c r="J8" s="102"/>
      <c r="L8" s="105" t="s">
        <v>121</v>
      </c>
      <c r="M8" s="96" t="s">
        <v>26</v>
      </c>
      <c r="N8" s="101" t="s">
        <v>27</v>
      </c>
      <c r="O8" s="96" t="s">
        <v>28</v>
      </c>
      <c r="P8" s="96" t="s">
        <v>29</v>
      </c>
      <c r="Q8" s="96" t="s">
        <v>30</v>
      </c>
      <c r="R8" s="96" t="s">
        <v>31</v>
      </c>
      <c r="S8" s="96" t="s">
        <v>32</v>
      </c>
      <c r="T8" s="96" t="s">
        <v>33</v>
      </c>
      <c r="U8" s="96" t="s">
        <v>34</v>
      </c>
      <c r="V8" s="96" t="s">
        <v>35</v>
      </c>
      <c r="W8" s="96" t="s">
        <v>36</v>
      </c>
      <c r="X8" s="96" t="s">
        <v>37</v>
      </c>
      <c r="Y8" s="96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6"/>
      <c r="M9" s="97"/>
      <c r="N9" s="102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78460855.44999999</v>
      </c>
      <c r="I11" s="38">
        <f aca="true" t="shared" si="0" ref="I11:I18">H11/D11*100</f>
        <v>40.69487146502023</v>
      </c>
      <c r="J11" s="38">
        <f>(H11/(M11+N11+O11+P11+Q11+R11+S11+O29+P29+Q29+R29+S29+T11+T29+U11+U29))*100</f>
        <v>87.71032084633316</v>
      </c>
      <c r="K11" s="40"/>
      <c r="L11" s="49">
        <f>M11+N11+O11+P11+Q11+R11+S11+T11+U11-H12</f>
        <v>6320891.510000005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54323245.3</v>
      </c>
      <c r="I12" s="54">
        <f t="shared" si="0"/>
        <v>44.56059168958377</v>
      </c>
      <c r="J12" s="79">
        <f>(H12/(M11+N11+O11+P11+Q11+R11+S11+T11+U11))*100</f>
        <v>89.5770772864596</v>
      </c>
      <c r="L12" s="45">
        <f>(M12+N12+O12+P12+Q12+R12+S12+T12+U12)-(H13+H16+H17+H18)</f>
        <v>3219386.040000003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85">
        <f>((H13+H16+H17+H18)/(M12+N12+O12+P12+Q12+R12+S12+T12+U12))*100</f>
        <v>88.58612542769522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</f>
        <v>2445454.98</v>
      </c>
      <c r="I16" s="17">
        <f t="shared" si="0"/>
        <v>40.79974273415863</v>
      </c>
      <c r="J16" s="8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</f>
        <v>2778924.27</v>
      </c>
      <c r="I17" s="17">
        <f t="shared" si="0"/>
        <v>63.338243643495574</v>
      </c>
      <c r="J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7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29336731.409999996</v>
      </c>
      <c r="I21" s="33">
        <f>H21/D21*100</f>
        <v>40.66528512946942</v>
      </c>
      <c r="J21" s="85">
        <f>(H21/(M21+N21+O21+P21+Q21+R21+S21+T21+U21))*100</f>
        <v>90.43873598471606</v>
      </c>
      <c r="L21" s="50">
        <f>(M21+N21+O21+P21+Q21+R21+S21+T21+U21)-H21</f>
        <v>3101505.4700000025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</f>
        <v>12337684.690000001</v>
      </c>
      <c r="I22" s="21">
        <f aca="true" t="shared" si="5" ref="I22:I28">H22/D22*100</f>
        <v>48.78885218602916</v>
      </c>
      <c r="J22" s="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</f>
        <v>303847.29</v>
      </c>
      <c r="I23" s="21">
        <f t="shared" si="5"/>
        <v>13.952504745133751</v>
      </c>
      <c r="J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</f>
        <v>997128.5899999999</v>
      </c>
      <c r="I24" s="21">
        <f t="shared" si="5"/>
        <v>91.44180843546349</v>
      </c>
      <c r="J24" s="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</f>
        <v>570854.0800000001</v>
      </c>
      <c r="I25" s="21">
        <f t="shared" si="5"/>
        <v>41.63142381733617</v>
      </c>
      <c r="J25" s="8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</f>
        <v>2646415.6</v>
      </c>
      <c r="I26" s="21">
        <f t="shared" si="5"/>
        <v>53.60675838360833</v>
      </c>
      <c r="J26" s="8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</f>
        <v>289974.33</v>
      </c>
      <c r="I27" s="21">
        <f t="shared" si="5"/>
        <v>18.80676042255916</v>
      </c>
      <c r="J27" s="8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</f>
        <v>12190826.83</v>
      </c>
      <c r="I28" s="21">
        <f t="shared" si="5"/>
        <v>34.11350950196489</v>
      </c>
      <c r="J28" s="87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24137610.149999995</v>
      </c>
      <c r="I29" s="54">
        <f>H29/D29*100</f>
        <v>34.047420743737845</v>
      </c>
      <c r="J29" s="79">
        <f>(H29/(M29+N29+O29+P29+Q29+R29+S29+T29+U29))*100</f>
        <v>83.78091136505648</v>
      </c>
      <c r="L29" s="50">
        <f>(M29+N29+O29+P29+Q29+R29+S29+T29+U29)-H29</f>
        <v>4672783.240000006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(H30/(M30+N30+O30+P30+Q30+R30+S30+T30+U30))*100</f>
        <v>35.333333333333336</v>
      </c>
      <c r="L30" s="45">
        <f>(M30+N30+O30+P30+Q30+R30+S30+T30+U30)-H30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(H31/(M31+N31+O31+P31+Q31+R31+S31+T31+U31))*100</f>
        <v>15.384615384615385</v>
      </c>
      <c r="L31" s="45">
        <f aca="true" t="shared" si="12" ref="L31:L83">(M31+N31+O31+P31+Q31+R31+S31+T31+U31)-H31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</f>
        <v>1125337</v>
      </c>
      <c r="I32" s="56">
        <f t="shared" si="10"/>
        <v>98.5933842185682</v>
      </c>
      <c r="J32" s="51">
        <f t="shared" si="11"/>
        <v>98.5933842185682</v>
      </c>
      <c r="L32" s="45">
        <f t="shared" si="12"/>
        <v>16055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/>
      <c r="I33" s="39">
        <f t="shared" si="10"/>
        <v>0</v>
      </c>
      <c r="J33" s="51">
        <f t="shared" si="11"/>
        <v>0</v>
      </c>
      <c r="L33" s="45">
        <f t="shared" si="12"/>
        <v>115000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122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51"/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2316.469999999972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123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51"/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 t="e">
        <f t="shared" si="11"/>
        <v>#DIV/0!</v>
      </c>
      <c r="L40" s="45">
        <f t="shared" si="12"/>
        <v>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</f>
        <v>197675.25</v>
      </c>
      <c r="I41" s="17">
        <f t="shared" si="10"/>
        <v>78.61726455615654</v>
      </c>
      <c r="J41" s="51">
        <f t="shared" si="11"/>
        <v>98.837625</v>
      </c>
      <c r="L41" s="45">
        <f t="shared" si="12"/>
        <v>2324.75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</f>
        <v>130000</v>
      </c>
      <c r="I44" s="17">
        <f t="shared" si="10"/>
        <v>65</v>
      </c>
      <c r="J44" s="51">
        <f t="shared" si="11"/>
        <v>65</v>
      </c>
      <c r="L44" s="45">
        <f t="shared" si="12"/>
        <v>70000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100</v>
      </c>
      <c r="L45" s="45">
        <f t="shared" si="12"/>
        <v>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5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</f>
        <v>181674</v>
      </c>
      <c r="I55" s="17">
        <f t="shared" si="10"/>
        <v>40.24660945232853</v>
      </c>
      <c r="J55" s="51">
        <f t="shared" si="11"/>
        <v>58.1844394912447</v>
      </c>
      <c r="L55" s="45">
        <f t="shared" si="12"/>
        <v>130564.12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 t="e">
        <f t="shared" si="11"/>
        <v>#DIV/0!</v>
      </c>
      <c r="L57" s="45">
        <f t="shared" si="12"/>
        <v>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5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124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51"/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99.99588706739527</v>
      </c>
      <c r="L61" s="45">
        <f t="shared" si="12"/>
        <v>11.289999999979045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260500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97.32530120481928</v>
      </c>
      <c r="L64" s="45">
        <f t="shared" si="12"/>
        <v>111000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57.74789340597616</v>
      </c>
      <c r="L65" s="45">
        <f t="shared" si="12"/>
        <v>2760754.58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5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125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51"/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</f>
        <v>341193.14</v>
      </c>
      <c r="I75" s="17">
        <f t="shared" si="10"/>
        <v>32.71828528726268</v>
      </c>
      <c r="J75" s="51">
        <f t="shared" si="11"/>
        <v>53.07747505499082</v>
      </c>
      <c r="L75" s="45">
        <f t="shared" si="12"/>
        <v>301627.82999999996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8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126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/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</f>
        <v>961000</v>
      </c>
      <c r="I80" s="77">
        <f t="shared" si="10"/>
        <v>64.06666666666668</v>
      </c>
      <c r="J80" s="51">
        <f t="shared" si="11"/>
        <v>99.97434269288415</v>
      </c>
      <c r="L80" s="45">
        <f t="shared" si="12"/>
        <v>246.62999999988824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127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/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95.70776255707763</v>
      </c>
      <c r="L84" s="45">
        <f>(M84+N84+O84+P84+Q84+R84+S84+T84+U84)-H84</f>
        <v>47000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>(M85+N85+O85+P85+Q85+R85+S85+T85+U85)-H85</f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8" t="s">
        <v>89</v>
      </c>
      <c r="B86" s="99"/>
      <c r="C86" s="99"/>
      <c r="D86" s="99"/>
      <c r="E86" s="99"/>
      <c r="F86" s="99"/>
      <c r="G86" s="100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56553962.10000001</v>
      </c>
      <c r="I87" s="8">
        <f t="shared" si="10"/>
        <v>38.875548094873494</v>
      </c>
      <c r="J87" s="8">
        <f>(H87/(M87+N87+O87+P87+Q87+R87+S87+T87+U87))*100</f>
        <v>67.0892936662038</v>
      </c>
      <c r="L87" s="50">
        <f aca="true" t="shared" si="14" ref="L87:L123">(M87+N87+O87+P87+Q87+R87+S87+T87+U87)-H87</f>
        <v>27742591.060000002</v>
      </c>
      <c r="M87" s="68">
        <f>SUM(M88:M123)</f>
        <v>0</v>
      </c>
      <c r="N87" s="68">
        <f aca="true" t="shared" si="15" ref="N87:X87">SUM(N88:N123)</f>
        <v>0</v>
      </c>
      <c r="O87" s="50">
        <f t="shared" si="15"/>
        <v>8050000</v>
      </c>
      <c r="P87" s="50">
        <f t="shared" si="15"/>
        <v>21834756.8</v>
      </c>
      <c r="Q87" s="50">
        <f t="shared" si="15"/>
        <v>8822800</v>
      </c>
      <c r="R87" s="50">
        <f t="shared" si="15"/>
        <v>11378056.360000001</v>
      </c>
      <c r="S87" s="50">
        <f t="shared" si="15"/>
        <v>12589502.09</v>
      </c>
      <c r="T87" s="50">
        <f t="shared" si="15"/>
        <v>14820167.76</v>
      </c>
      <c r="U87" s="50">
        <f t="shared" si="15"/>
        <v>6801270.15</v>
      </c>
      <c r="V87" s="50">
        <f t="shared" si="15"/>
        <v>10434000</v>
      </c>
      <c r="W87" s="50">
        <f t="shared" si="15"/>
        <v>15731760.6</v>
      </c>
      <c r="X87" s="50">
        <f t="shared" si="15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6" ref="D88:D123">E88+F88</f>
        <v>800000</v>
      </c>
      <c r="E88" s="21"/>
      <c r="F88" s="56">
        <f aca="true" t="shared" si="17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(H88/(M88+N88+O88+P88+Q88+R88+S88+T88+U88))*100</f>
        <v>64.40100625</v>
      </c>
      <c r="L88" s="45">
        <f t="shared" si="14"/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6"/>
        <v>5863886</v>
      </c>
      <c r="E89" s="21"/>
      <c r="F89" s="56">
        <f t="shared" si="17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8" ref="J89:J123">(H89/(M89+N89+O89+P89+Q89+R89+S89+T89+U89))*100</f>
        <v>99.849426</v>
      </c>
      <c r="L89" s="45">
        <f t="shared" si="14"/>
        <v>2258.6100000001024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128</v>
      </c>
      <c r="D90" s="17">
        <f t="shared" si="16"/>
        <v>300000</v>
      </c>
      <c r="E90" s="21"/>
      <c r="F90" s="56">
        <f t="shared" si="17"/>
        <v>300000</v>
      </c>
      <c r="G90" s="56">
        <f>300000</f>
        <v>300000</v>
      </c>
      <c r="H90" s="57"/>
      <c r="I90" s="17"/>
      <c r="J90" s="51"/>
      <c r="L90" s="45">
        <f t="shared" si="14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129</v>
      </c>
      <c r="D91" s="17">
        <f t="shared" si="16"/>
        <v>376676.89</v>
      </c>
      <c r="E91" s="21"/>
      <c r="F91" s="56">
        <f t="shared" si="17"/>
        <v>376676.89</v>
      </c>
      <c r="G91" s="56">
        <f>376676.89</f>
        <v>376676.89</v>
      </c>
      <c r="H91" s="57"/>
      <c r="I91" s="17"/>
      <c r="J91" s="51"/>
      <c r="L91" s="45">
        <f t="shared" si="14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6"/>
        <v>26805000</v>
      </c>
      <c r="E92" s="21"/>
      <c r="F92" s="56">
        <f t="shared" si="17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</f>
        <v>26682018.009999998</v>
      </c>
      <c r="I92" s="17">
        <f t="shared" si="10"/>
        <v>99.54119757507927</v>
      </c>
      <c r="J92" s="51">
        <f t="shared" si="18"/>
        <v>99.54119757507927</v>
      </c>
      <c r="L92" s="45">
        <f t="shared" si="14"/>
        <v>122981.99000000209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6"/>
        <v>1330000</v>
      </c>
      <c r="E93" s="21"/>
      <c r="F93" s="56">
        <f t="shared" si="17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8"/>
        <v>2.0733082706766917</v>
      </c>
      <c r="L93" s="45">
        <f t="shared" si="14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6"/>
        <v>15600000</v>
      </c>
      <c r="E94" s="21"/>
      <c r="F94" s="56">
        <f t="shared" si="17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8"/>
        <v>6.221777059773829</v>
      </c>
      <c r="L94" s="45">
        <f t="shared" si="14"/>
        <v>8707308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130</v>
      </c>
      <c r="D95" s="17">
        <f t="shared" si="16"/>
        <v>1500000</v>
      </c>
      <c r="E95" s="21"/>
      <c r="F95" s="56">
        <f t="shared" si="17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8"/>
        <v>97.52</v>
      </c>
      <c r="L95" s="45">
        <f t="shared" si="14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6"/>
        <v>300000</v>
      </c>
      <c r="E96" s="21"/>
      <c r="F96" s="56">
        <f t="shared" si="17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8"/>
        <v>8.368</v>
      </c>
      <c r="L96" s="45">
        <f t="shared" si="14"/>
        <v>183264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131</v>
      </c>
      <c r="D97" s="17">
        <f t="shared" si="16"/>
        <v>600000</v>
      </c>
      <c r="E97" s="21"/>
      <c r="F97" s="56">
        <f t="shared" si="17"/>
        <v>600000</v>
      </c>
      <c r="G97" s="57">
        <f>600000</f>
        <v>600000</v>
      </c>
      <c r="H97" s="57"/>
      <c r="I97" s="17"/>
      <c r="J97" s="51"/>
      <c r="L97" s="45">
        <f t="shared" si="14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132</v>
      </c>
      <c r="D98" s="17">
        <f t="shared" si="16"/>
        <v>350000</v>
      </c>
      <c r="E98" s="21"/>
      <c r="F98" s="56">
        <f t="shared" si="17"/>
        <v>350000</v>
      </c>
      <c r="G98" s="57">
        <f>350000</f>
        <v>350000</v>
      </c>
      <c r="H98" s="57"/>
      <c r="I98" s="17"/>
      <c r="J98" s="51"/>
      <c r="L98" s="45">
        <f t="shared" si="14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6"/>
        <v>3556000</v>
      </c>
      <c r="E99" s="21"/>
      <c r="F99" s="56">
        <f t="shared" si="17"/>
        <v>3556000</v>
      </c>
      <c r="G99" s="56">
        <v>3556000</v>
      </c>
      <c r="H99" s="57">
        <f>408764+2547908.4+34315.41+1837.35</f>
        <v>2992825.16</v>
      </c>
      <c r="I99" s="17">
        <f t="shared" si="20"/>
        <v>84.16268728908886</v>
      </c>
      <c r="J99" s="51">
        <f t="shared" si="18"/>
        <v>98.22202691171644</v>
      </c>
      <c r="L99" s="45">
        <f t="shared" si="14"/>
        <v>54174.83999999985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6"/>
        <v>5963000</v>
      </c>
      <c r="E100" s="21"/>
      <c r="F100" s="56">
        <f t="shared" si="17"/>
        <v>5963000</v>
      </c>
      <c r="G100" s="56">
        <v>5963000</v>
      </c>
      <c r="H100" s="57"/>
      <c r="I100" s="39">
        <f t="shared" si="20"/>
        <v>0</v>
      </c>
      <c r="J100" s="51">
        <f t="shared" si="18"/>
        <v>0</v>
      </c>
      <c r="L100" s="45">
        <f t="shared" si="14"/>
        <v>1000000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6"/>
        <v>36591901</v>
      </c>
      <c r="E101" s="21"/>
      <c r="F101" s="56">
        <f t="shared" si="17"/>
        <v>36591901</v>
      </c>
      <c r="G101" s="56">
        <f>42821003-3000000-11200000+8422898-650000+198000</f>
        <v>36591901</v>
      </c>
      <c r="H101" s="57">
        <f>7000000+3000000+112682.22-2000000+4000000+1252856.79</f>
        <v>13365539.010000002</v>
      </c>
      <c r="I101" s="17">
        <f t="shared" si="20"/>
        <v>36.52594876117533</v>
      </c>
      <c r="J101" s="51">
        <f t="shared" si="18"/>
        <v>66.29731651785715</v>
      </c>
      <c r="L101" s="45">
        <f t="shared" si="14"/>
        <v>6794460.989999998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133</v>
      </c>
      <c r="D102" s="17">
        <f t="shared" si="16"/>
        <v>430000</v>
      </c>
      <c r="E102" s="21"/>
      <c r="F102" s="56">
        <f t="shared" si="17"/>
        <v>430000</v>
      </c>
      <c r="G102" s="56">
        <f>430000</f>
        <v>430000</v>
      </c>
      <c r="H102" s="57"/>
      <c r="I102" s="17"/>
      <c r="J102" s="51"/>
      <c r="L102" s="45">
        <f t="shared" si="14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6"/>
        <v>5300000</v>
      </c>
      <c r="E103" s="21"/>
      <c r="F103" s="56">
        <f t="shared" si="17"/>
        <v>5300000</v>
      </c>
      <c r="G103" s="56">
        <f>500000+4800000</f>
        <v>5300000</v>
      </c>
      <c r="H103" s="57"/>
      <c r="I103" s="17"/>
      <c r="J103" s="51">
        <f t="shared" si="18"/>
        <v>0</v>
      </c>
      <c r="L103" s="45">
        <f t="shared" si="14"/>
        <v>400000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6"/>
        <v>150000</v>
      </c>
      <c r="E104" s="21"/>
      <c r="F104" s="56">
        <f t="shared" si="17"/>
        <v>150000</v>
      </c>
      <c r="G104" s="56">
        <v>150000</v>
      </c>
      <c r="H104" s="57"/>
      <c r="I104" s="39">
        <f t="shared" si="20"/>
        <v>0</v>
      </c>
      <c r="J104" s="51">
        <f t="shared" si="18"/>
        <v>0</v>
      </c>
      <c r="L104" s="45">
        <f t="shared" si="14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6"/>
        <v>0</v>
      </c>
      <c r="E105" s="21"/>
      <c r="F105" s="56">
        <f t="shared" si="17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8"/>
        <v>#DIV/0!</v>
      </c>
      <c r="L105" s="45">
        <f t="shared" si="14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6"/>
        <v>560000</v>
      </c>
      <c r="E106" s="21"/>
      <c r="F106" s="56">
        <f t="shared" si="17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8"/>
        <v>49.32814285714285</v>
      </c>
      <c r="L106" s="45">
        <f t="shared" si="14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6"/>
        <v>680000</v>
      </c>
      <c r="E107" s="21"/>
      <c r="F107" s="56">
        <f t="shared" si="17"/>
        <v>680000</v>
      </c>
      <c r="G107" s="57">
        <v>680000</v>
      </c>
      <c r="H107" s="57"/>
      <c r="I107" s="39">
        <f t="shared" si="20"/>
        <v>0</v>
      </c>
      <c r="J107" s="51">
        <f t="shared" si="18"/>
        <v>0</v>
      </c>
      <c r="L107" s="45">
        <f t="shared" si="14"/>
        <v>500000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134</v>
      </c>
      <c r="D108" s="17">
        <f t="shared" si="16"/>
        <v>800000</v>
      </c>
      <c r="E108" s="21"/>
      <c r="F108" s="56">
        <f t="shared" si="17"/>
        <v>800000</v>
      </c>
      <c r="G108" s="57">
        <f>800000</f>
        <v>800000</v>
      </c>
      <c r="H108" s="57"/>
      <c r="I108" s="39"/>
      <c r="J108" s="51"/>
      <c r="L108" s="45">
        <f t="shared" si="14"/>
        <v>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135</v>
      </c>
      <c r="D109" s="17">
        <f t="shared" si="16"/>
        <v>400000</v>
      </c>
      <c r="E109" s="21"/>
      <c r="F109" s="56">
        <f t="shared" si="17"/>
        <v>400000</v>
      </c>
      <c r="G109" s="57">
        <f>400000</f>
        <v>400000</v>
      </c>
      <c r="H109" s="57"/>
      <c r="I109" s="39"/>
      <c r="J109" s="51"/>
      <c r="L109" s="45">
        <f t="shared" si="14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136</v>
      </c>
      <c r="D110" s="17">
        <f t="shared" si="16"/>
        <v>750000</v>
      </c>
      <c r="E110" s="21"/>
      <c r="F110" s="56">
        <f t="shared" si="17"/>
        <v>750000</v>
      </c>
      <c r="G110" s="57">
        <f>750000</f>
        <v>750000</v>
      </c>
      <c r="H110" s="57"/>
      <c r="I110" s="39"/>
      <c r="J110" s="51"/>
      <c r="L110" s="45">
        <f t="shared" si="14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6"/>
        <v>8000000</v>
      </c>
      <c r="E111" s="21"/>
      <c r="F111" s="56">
        <f t="shared" si="17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8"/>
        <v>76.81274178692048</v>
      </c>
      <c r="L111" s="45">
        <f t="shared" si="14"/>
        <v>1510418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137</v>
      </c>
      <c r="D112" s="17">
        <f t="shared" si="16"/>
        <v>350000</v>
      </c>
      <c r="E112" s="21"/>
      <c r="F112" s="56">
        <f t="shared" si="17"/>
        <v>350000</v>
      </c>
      <c r="G112" s="56">
        <f>350000</f>
        <v>350000</v>
      </c>
      <c r="H112" s="57"/>
      <c r="I112" s="17"/>
      <c r="J112" s="51"/>
      <c r="L112" s="45">
        <f t="shared" si="14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138</v>
      </c>
      <c r="D113" s="17">
        <f t="shared" si="16"/>
        <v>500000</v>
      </c>
      <c r="E113" s="21"/>
      <c r="F113" s="56">
        <f t="shared" si="17"/>
        <v>500000</v>
      </c>
      <c r="G113" s="56">
        <f>500000</f>
        <v>500000</v>
      </c>
      <c r="H113" s="57"/>
      <c r="I113" s="17"/>
      <c r="J113" s="51"/>
      <c r="L113" s="45">
        <f t="shared" si="14"/>
        <v>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6"/>
        <v>1376503.16</v>
      </c>
      <c r="E114" s="21"/>
      <c r="F114" s="56">
        <f t="shared" si="17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8"/>
        <v>46.75957300381352</v>
      </c>
      <c r="L114" s="45">
        <f t="shared" si="14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6"/>
        <v>0</v>
      </c>
      <c r="E115" s="21"/>
      <c r="F115" s="56">
        <f t="shared" si="17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8"/>
        <v>#DIV/0!</v>
      </c>
      <c r="L115" s="45">
        <f t="shared" si="14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6"/>
        <v>0</v>
      </c>
      <c r="E116" s="21"/>
      <c r="F116" s="56">
        <f t="shared" si="17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8"/>
        <v>#DIV/0!</v>
      </c>
      <c r="L116" s="45">
        <f t="shared" si="14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6"/>
        <v>0</v>
      </c>
      <c r="E117" s="21"/>
      <c r="F117" s="56">
        <f t="shared" si="17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8"/>
        <v>#DIV/0!</v>
      </c>
      <c r="L117" s="45">
        <f t="shared" si="14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6"/>
        <v>2450000</v>
      </c>
      <c r="E118" s="21"/>
      <c r="F118" s="56">
        <f t="shared" si="17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8"/>
        <v>91.95553846153847</v>
      </c>
      <c r="L118" s="45">
        <f t="shared" si="14"/>
        <v>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6"/>
        <v>9834000</v>
      </c>
      <c r="E119" s="21"/>
      <c r="F119" s="56">
        <f t="shared" si="17"/>
        <v>9834000</v>
      </c>
      <c r="G119" s="56">
        <v>9834000</v>
      </c>
      <c r="H119" s="57">
        <f>33264+9234+1620974.51+23480.87+1785858+310973.57</f>
        <v>3783784.9499999997</v>
      </c>
      <c r="I119" s="17">
        <f t="shared" si="21"/>
        <v>38.47656040268456</v>
      </c>
      <c r="J119" s="51">
        <f t="shared" si="18"/>
        <v>58.337726641998145</v>
      </c>
      <c r="L119" s="45">
        <f t="shared" si="14"/>
        <v>2702215.0500000003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6"/>
        <v>315692.7599999998</v>
      </c>
      <c r="E120" s="21"/>
      <c r="F120" s="56">
        <f t="shared" si="17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8"/>
        <v>5.063430420711974</v>
      </c>
      <c r="L120" s="45">
        <f t="shared" si="14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6"/>
        <v>3033744</v>
      </c>
      <c r="E121" s="21"/>
      <c r="F121" s="56">
        <f t="shared" si="17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8"/>
        <v>39.16192357142857</v>
      </c>
      <c r="L121" s="45">
        <f t="shared" si="14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6"/>
        <v>10100000</v>
      </c>
      <c r="E122" s="21"/>
      <c r="F122" s="56">
        <f t="shared" si="17"/>
        <v>10100000</v>
      </c>
      <c r="G122" s="64">
        <f>100000+10000000</f>
        <v>10100000</v>
      </c>
      <c r="H122" s="57"/>
      <c r="I122" s="39">
        <f t="shared" si="21"/>
        <v>0</v>
      </c>
      <c r="J122" s="51">
        <f t="shared" si="18"/>
        <v>0</v>
      </c>
      <c r="L122" s="45">
        <f t="shared" si="14"/>
        <v>1400000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6"/>
        <v>507975</v>
      </c>
      <c r="E123" s="21"/>
      <c r="F123" s="56">
        <f t="shared" si="17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8"/>
        <v>0</v>
      </c>
      <c r="L123" s="45">
        <f t="shared" si="14"/>
        <v>420000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135014817.55</v>
      </c>
      <c r="I124" s="8">
        <f t="shared" si="21"/>
        <v>39.91248073226528</v>
      </c>
      <c r="J124" s="84">
        <f>(H124/(M124+N124+O124+P124+Q124+R124+S124+T124+U124))*100</f>
        <v>77.70588530389698</v>
      </c>
      <c r="L124" s="50">
        <f>(M124+N124+O124+P124+Q124+R124+S124+T124+U124)-H124</f>
        <v>38736265.80999997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2018-09-24T13:22:39Z</dcterms:modified>
  <cp:category/>
  <cp:version/>
  <cp:contentType/>
  <cp:contentStatus/>
</cp:coreProperties>
</file>